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4430" windowHeight="12855"/>
  </bookViews>
  <sheets>
    <sheet name="2016-17 " sheetId="6" r:id="rId1"/>
  </sheets>
  <definedNames>
    <definedName name="_GoBack" localSheetId="0">'2016-17 '!#REF!</definedName>
  </definedNames>
  <calcPr calcId="145621"/>
</workbook>
</file>

<file path=xl/calcChain.xml><?xml version="1.0" encoding="utf-8"?>
<calcChain xmlns="http://schemas.openxmlformats.org/spreadsheetml/2006/main">
  <c r="C22" i="6" l="1"/>
  <c r="C79" i="6"/>
  <c r="C74" i="6"/>
  <c r="C69" i="6"/>
  <c r="C59" i="6"/>
  <c r="C56" i="6"/>
  <c r="C51" i="6"/>
  <c r="C45" i="6"/>
  <c r="C36" i="6"/>
  <c r="C30" i="6"/>
  <c r="C24" i="6"/>
  <c r="C20" i="6"/>
  <c r="C18" i="6"/>
  <c r="C14" i="6"/>
  <c r="C9" i="6"/>
  <c r="C80" i="6" l="1"/>
  <c r="C52" i="6"/>
  <c r="C37" i="6"/>
</calcChain>
</file>

<file path=xl/sharedStrings.xml><?xml version="1.0" encoding="utf-8"?>
<sst xmlns="http://schemas.openxmlformats.org/spreadsheetml/2006/main" count="255" uniqueCount="156">
  <si>
    <t>Volume</t>
  </si>
  <si>
    <t>Albumex 20 - 10ml</t>
  </si>
  <si>
    <t>Albumex 20 - 100ml</t>
  </si>
  <si>
    <t>Albumex 4 - 50ml</t>
  </si>
  <si>
    <t>Albumex 4 - 500ml</t>
  </si>
  <si>
    <t>CMV Immunoglobulin - 30ml</t>
  </si>
  <si>
    <t>Hepatitis B Immunoglobulin - 100IU</t>
  </si>
  <si>
    <t>Hepatitis B Immunoglobulin - 400IU</t>
  </si>
  <si>
    <t>Intragam P - 50ml</t>
  </si>
  <si>
    <t>Intragam P - 200ml</t>
  </si>
  <si>
    <t>Evogam 16% (0.8g/5ml)</t>
  </si>
  <si>
    <t>Evogam 16% (3.2g/20ml)</t>
  </si>
  <si>
    <t>Normal Immunoglobulin - 2ml</t>
  </si>
  <si>
    <t>Normal Immunoglobulin - 5ml</t>
  </si>
  <si>
    <t>Tetanus Immunoglobulin - 250IU</t>
  </si>
  <si>
    <t>Tetanus Immunoglobulin - 4000IU</t>
  </si>
  <si>
    <t>Zoster Immunoglobulin - 200IU</t>
  </si>
  <si>
    <t>Biostate - 250IU</t>
  </si>
  <si>
    <t>Biostate - 500IU</t>
  </si>
  <si>
    <t>Biostate - 1000IU</t>
  </si>
  <si>
    <t>MonoFIX - VF - 1000IU</t>
  </si>
  <si>
    <t>Prothrombinex - 500IU</t>
  </si>
  <si>
    <t>Thrombotrol - VF - 1000IU</t>
  </si>
  <si>
    <t>NovoSeven RT 1mg</t>
  </si>
  <si>
    <t>NovoSeven RT 2mg</t>
  </si>
  <si>
    <t>NovoSeven RT 5mg</t>
  </si>
  <si>
    <t>NovoSeven RT 8mg</t>
  </si>
  <si>
    <t>Factor XI</t>
  </si>
  <si>
    <t>Rhophylac 1500IU</t>
  </si>
  <si>
    <t>BeneFIX - 250IU</t>
  </si>
  <si>
    <t>BeneFIX - 500IU</t>
  </si>
  <si>
    <t>BeneFIX - 1,000IU</t>
  </si>
  <si>
    <t>BeneFIX - 2,000IU</t>
  </si>
  <si>
    <t>BeneFIX - 3,000IU</t>
  </si>
  <si>
    <t>Xyntha 250IU</t>
  </si>
  <si>
    <t>Xyntha 500IU</t>
  </si>
  <si>
    <t>Xyntha 1000IU</t>
  </si>
  <si>
    <t>Xyntha 2000IU</t>
  </si>
  <si>
    <t>RiaSTAP</t>
  </si>
  <si>
    <t>TOTAL FIBRINOGEN CONCENTRATE</t>
  </si>
  <si>
    <t>Flebogamma 5% DIF -10ml</t>
  </si>
  <si>
    <t>Flebogamma 5% DIF - 50ml</t>
  </si>
  <si>
    <t>Flebogamma 5% DIF - 100ml</t>
  </si>
  <si>
    <t>Flebogamma 5% DIF - 200ml</t>
  </si>
  <si>
    <t>Flebogamma 5% DIF - 400ml</t>
  </si>
  <si>
    <t>Flebogamma 10% DIF - (5g/50ml)</t>
  </si>
  <si>
    <t>Flebogamma 10% DIF - (10g/100ml)</t>
  </si>
  <si>
    <t>Flebogamma 10% DIF - (20g/200ml)</t>
  </si>
  <si>
    <t>Privigen 5g/50ml</t>
  </si>
  <si>
    <t>Privigen 10g/100ml</t>
  </si>
  <si>
    <t>Privigen 20g/200ml</t>
  </si>
  <si>
    <t>Privigen 40g/400ml</t>
  </si>
  <si>
    <t>Total Privigen</t>
  </si>
  <si>
    <t>Hizentra 1g/5ml</t>
  </si>
  <si>
    <t>Hizentra 2g/10ml</t>
  </si>
  <si>
    <t>Hizentra 4g/20ml</t>
  </si>
  <si>
    <t>Hizentra 10g/50ml</t>
  </si>
  <si>
    <t>Total Hizentra</t>
  </si>
  <si>
    <t>WB Red Cell - Leucodepleted</t>
  </si>
  <si>
    <t>WB Paediatric Red Cell – Leucodepleted (set of 4)</t>
  </si>
  <si>
    <t>WB Washed Red Cell – Leucodepleted</t>
  </si>
  <si>
    <t>WB Platelet Pool - Leucodepleted</t>
  </si>
  <si>
    <t xml:space="preserve">Apheresis Platelet – Leucodepleted </t>
  </si>
  <si>
    <t>Paediatric Apheresis Platelet – Leucodepleted (Set of 4)</t>
  </si>
  <si>
    <t>WB Clinical FFP – Buffy Coat Poor</t>
  </si>
  <si>
    <t>Paediatric Clinical FFP (set of 4)</t>
  </si>
  <si>
    <t>Apheresis Clinical FFP</t>
  </si>
  <si>
    <t>WB Cryoprecipitate</t>
  </si>
  <si>
    <t>Apheresis Cryoprecipitate</t>
  </si>
  <si>
    <t>WB Cryo-depleted Plasma</t>
  </si>
  <si>
    <t>Apheresis Cryo-depleted Plasma</t>
  </si>
  <si>
    <t>Autologous Donation</t>
  </si>
  <si>
    <t>Directed donation comply with AHMAC guidelines</t>
  </si>
  <si>
    <t>Therapeutic Venesections for WB for Discard</t>
  </si>
  <si>
    <t>Serum Eye Drops - single collection units</t>
  </si>
  <si>
    <t>Plasma for fractionation</t>
  </si>
  <si>
    <t>NATIONAL - PLASMA AND RECOMBINANT</t>
  </si>
  <si>
    <t>NATIONAL - PLASMA AND RECOMBINANT (continued)</t>
  </si>
  <si>
    <t>Unit</t>
  </si>
  <si>
    <t xml:space="preserve">IMPORTED BLOOD PRODUCTS </t>
  </si>
  <si>
    <t xml:space="preserve">CSL PRODUCTS </t>
  </si>
  <si>
    <t>Ceprotin 500IU</t>
  </si>
  <si>
    <t>IU</t>
  </si>
  <si>
    <t>Vial</t>
  </si>
  <si>
    <t>Ceprotin 1000IU</t>
  </si>
  <si>
    <t>TOTAL RECOMBINANT FACTOR VIIa</t>
  </si>
  <si>
    <t>mg</t>
  </si>
  <si>
    <t>FEIBA 500IU</t>
  </si>
  <si>
    <t>FEIBA 1000IU</t>
  </si>
  <si>
    <t>FEIBA 2500IU</t>
  </si>
  <si>
    <t>TOTAL FACTOR VIII ANTI-INHIBITOR (PLASMA DERIVED)</t>
  </si>
  <si>
    <t>TOTAL FACTOR XI (PLASMA DERIVED)</t>
  </si>
  <si>
    <t>Rh (D) Immunoglobulin - VF 250 IU</t>
  </si>
  <si>
    <t>Rh (D) Immunoglobulin - VF 625 IU</t>
  </si>
  <si>
    <t>TOTAL RHD IMMUNOGLOBULIN (PLASMA DERIVED)</t>
  </si>
  <si>
    <t>Total Benefix</t>
  </si>
  <si>
    <t>Rixubis 250IU</t>
  </si>
  <si>
    <t>Rixubis 500IU</t>
  </si>
  <si>
    <t>Rixubis 1000IU</t>
  </si>
  <si>
    <t>Rixubis 2000IU</t>
  </si>
  <si>
    <t>Rixubis 3000IU</t>
  </si>
  <si>
    <t>Total Rixubis</t>
  </si>
  <si>
    <t>NATIONAL - FRESH BLOOD COMPONENTS</t>
  </si>
  <si>
    <t>TOTAL RECOMBINANT FACTOR IX</t>
  </si>
  <si>
    <t>Advate 250IU</t>
  </si>
  <si>
    <t>Presentation</t>
  </si>
  <si>
    <t>Advate 500IU</t>
  </si>
  <si>
    <t xml:space="preserve">Red Cell Products </t>
  </si>
  <si>
    <t>Advate 1000IU</t>
  </si>
  <si>
    <t>&gt; 220 ml</t>
  </si>
  <si>
    <t>Advate 1500IU</t>
  </si>
  <si>
    <t>25–100 ml</t>
  </si>
  <si>
    <t>Advate 2000IU</t>
  </si>
  <si>
    <t xml:space="preserve"> &gt; 130 mL</t>
  </si>
  <si>
    <t>Advate 3000IU</t>
  </si>
  <si>
    <t xml:space="preserve">Platelet Products </t>
  </si>
  <si>
    <t>Total Advate</t>
  </si>
  <si>
    <t>&gt; 160 mL</t>
  </si>
  <si>
    <t>100–400 ml</t>
  </si>
  <si>
    <t xml:space="preserve"> 40–60 ml</t>
  </si>
  <si>
    <t xml:space="preserve">Clinical Fresh Frozen Plasma Products </t>
  </si>
  <si>
    <t>250–310 ml</t>
  </si>
  <si>
    <t>Xyntha 3000IU</t>
  </si>
  <si>
    <t>60–80 ml</t>
  </si>
  <si>
    <t>Total Xyntha</t>
  </si>
  <si>
    <t>250–310  ml</t>
  </si>
  <si>
    <t xml:space="preserve">Cryoprecipitate Products </t>
  </si>
  <si>
    <t>30–40 ml</t>
  </si>
  <si>
    <t>54–66 ml</t>
  </si>
  <si>
    <t xml:space="preserve">Cryo-depleted Plasma Products </t>
  </si>
  <si>
    <t>215–265 ml</t>
  </si>
  <si>
    <t>495–605 ml</t>
  </si>
  <si>
    <t>TOTAL RECOMBINANT FACTOR VIII</t>
  </si>
  <si>
    <t xml:space="preserve">Other Products </t>
  </si>
  <si>
    <t>NA</t>
  </si>
  <si>
    <t>Venesection</t>
  </si>
  <si>
    <t>TOTAL FACTOR XIII</t>
  </si>
  <si>
    <t>Single Collection</t>
  </si>
  <si>
    <t>kgs</t>
  </si>
  <si>
    <t>gms</t>
  </si>
  <si>
    <t>Notes:</t>
  </si>
  <si>
    <t>1. These are the volumes/units that the NBA purchased from suppliers, not the volumes issued to health providers</t>
  </si>
  <si>
    <t xml:space="preserve"> http://www.blood.gov.au/about-nba#annual-report</t>
  </si>
  <si>
    <t xml:space="preserve">TOTAL IMPORTED IG </t>
  </si>
  <si>
    <t>Total Flebogamma</t>
  </si>
  <si>
    <t>Fibrogammin - 250IU</t>
  </si>
  <si>
    <t>Fibrogammin - 1250IU</t>
  </si>
  <si>
    <t>FY 2016-17 Volume</t>
  </si>
  <si>
    <t>National Blood Authority 2016-17 -  Purchase Volumes</t>
  </si>
  <si>
    <t>Intragam 10  25ml (2.5g)</t>
  </si>
  <si>
    <t>Intragam 10 100ml (10g)</t>
  </si>
  <si>
    <t>Intragam 10 200ml (20g)</t>
  </si>
  <si>
    <t>TOTAL CEPROTIN</t>
  </si>
  <si>
    <t>Berinert 500IU</t>
  </si>
  <si>
    <t>TOTAL C1 ESTERASE</t>
  </si>
  <si>
    <t>2. Prices for 2016-17 can be found in the NBA Annual Report for 2016-17 (Appendices 2 and 3)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</si>
</sst>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&quot;$&quot;* #,##0.00_);_(&quot;$&quot;* \(#,##0.00\);_(&quot;$&quot;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Segoe U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7" fillId="0" borderId="0"/>
    <xf numFmtId="0" fontId="7" fillId="0" borderId="0"/>
    <xf numFmtId="0" fontId="2" fillId="0" borderId="0"/>
    <xf numFmtId="9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Border="0" applyAlignment="0"/>
    <xf numFmtId="0" fontId="18" fillId="0" borderId="0">
      <alignment vertical="center"/>
    </xf>
    <xf numFmtId="9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7"/>
    <xf numFmtId="0" fontId="2" fillId="0" borderId="0" xfId="7" applyFill="1"/>
    <xf numFmtId="3" fontId="13" fillId="2" borderId="2" xfId="18" applyNumberFormat="1" applyFont="1" applyFill="1" applyBorder="1" applyAlignment="1" applyProtection="1">
      <alignment horizontal="center" wrapText="1"/>
      <protection locked="0"/>
    </xf>
    <xf numFmtId="3" fontId="13" fillId="2" borderId="2" xfId="18" applyNumberFormat="1" applyFont="1" applyFill="1" applyBorder="1" applyAlignment="1" applyProtection="1">
      <alignment horizontal="right" wrapText="1"/>
      <protection locked="0"/>
    </xf>
    <xf numFmtId="0" fontId="13" fillId="0" borderId="2" xfId="17" applyFont="1" applyFill="1" applyBorder="1"/>
    <xf numFmtId="3" fontId="12" fillId="2" borderId="2" xfId="17" applyNumberFormat="1" applyFont="1" applyFill="1" applyBorder="1" applyAlignment="1" applyProtection="1">
      <alignment horizontal="center"/>
      <protection locked="0"/>
    </xf>
    <xf numFmtId="3" fontId="12" fillId="2" borderId="2" xfId="17" applyNumberFormat="1" applyFont="1" applyFill="1" applyBorder="1" applyProtection="1">
      <protection locked="0"/>
    </xf>
    <xf numFmtId="0" fontId="12" fillId="2" borderId="2" xfId="17" applyFont="1" applyFill="1" applyBorder="1" applyProtection="1">
      <protection locked="0"/>
    </xf>
    <xf numFmtId="0" fontId="15" fillId="3" borderId="2" xfId="17" applyFont="1" applyFill="1" applyBorder="1" applyAlignment="1">
      <alignment horizontal="left"/>
    </xf>
    <xf numFmtId="164" fontId="12" fillId="0" borderId="2" xfId="19" applyNumberFormat="1" applyFont="1" applyFill="1" applyBorder="1"/>
    <xf numFmtId="3" fontId="13" fillId="2" borderId="2" xfId="17" applyNumberFormat="1" applyFont="1" applyFill="1" applyBorder="1" applyAlignment="1" applyProtection="1">
      <alignment horizontal="center"/>
      <protection locked="0"/>
    </xf>
    <xf numFmtId="3" fontId="13" fillId="2" borderId="2" xfId="17" applyNumberFormat="1" applyFont="1" applyFill="1" applyBorder="1" applyProtection="1">
      <protection locked="0"/>
    </xf>
    <xf numFmtId="0" fontId="16" fillId="3" borderId="2" xfId="17" applyFont="1" applyFill="1" applyBorder="1" applyAlignment="1">
      <alignment horizontal="left"/>
    </xf>
    <xf numFmtId="0" fontId="6" fillId="0" borderId="2" xfId="17" applyFont="1" applyFill="1" applyBorder="1" applyAlignment="1">
      <alignment horizontal="left" vertical="center" wrapText="1"/>
    </xf>
    <xf numFmtId="3" fontId="13" fillId="2" borderId="1" xfId="18" applyNumberFormat="1" applyFont="1" applyFill="1" applyBorder="1" applyAlignment="1" applyProtection="1">
      <alignment horizontal="center" wrapText="1"/>
      <protection locked="0"/>
    </xf>
    <xf numFmtId="0" fontId="3" fillId="0" borderId="0" xfId="7" applyFont="1"/>
    <xf numFmtId="0" fontId="13" fillId="0" borderId="5" xfId="17" applyFont="1" applyBorder="1"/>
    <xf numFmtId="0" fontId="12" fillId="0" borderId="2" xfId="17" applyFont="1" applyBorder="1"/>
    <xf numFmtId="0" fontId="13" fillId="0" borderId="2" xfId="17" applyFont="1" applyBorder="1"/>
    <xf numFmtId="0" fontId="17" fillId="0" borderId="0" xfId="7" applyFont="1" applyFill="1"/>
    <xf numFmtId="0" fontId="17" fillId="0" borderId="0" xfId="7" applyFont="1" applyAlignment="1">
      <alignment horizontal="center"/>
    </xf>
    <xf numFmtId="3" fontId="2" fillId="0" borderId="0" xfId="7" applyNumberFormat="1" applyFill="1"/>
    <xf numFmtId="0" fontId="19" fillId="0" borderId="0" xfId="7" applyFont="1"/>
    <xf numFmtId="164" fontId="12" fillId="4" borderId="2" xfId="19" applyNumberFormat="1" applyFont="1" applyFill="1" applyBorder="1"/>
    <xf numFmtId="0" fontId="15" fillId="5" borderId="2" xfId="17" applyFont="1" applyFill="1" applyBorder="1" applyAlignment="1">
      <alignment horizontal="left"/>
    </xf>
    <xf numFmtId="0" fontId="12" fillId="0" borderId="2" xfId="17" applyFont="1" applyFill="1" applyBorder="1"/>
    <xf numFmtId="0" fontId="6" fillId="0" borderId="3" xfId="17" applyFont="1" applyFill="1" applyBorder="1" applyAlignment="1">
      <alignment horizontal="left" vertical="center" wrapText="1"/>
    </xf>
    <xf numFmtId="0" fontId="6" fillId="0" borderId="4" xfId="17" applyFont="1" applyFill="1" applyBorder="1" applyAlignment="1">
      <alignment horizontal="left" vertical="center" wrapText="1"/>
    </xf>
    <xf numFmtId="0" fontId="6" fillId="0" borderId="5" xfId="17" applyFont="1" applyFill="1" applyBorder="1" applyAlignment="1">
      <alignment horizontal="left" vertical="center" wrapText="1"/>
    </xf>
    <xf numFmtId="3" fontId="13" fillId="2" borderId="2" xfId="18" applyNumberFormat="1" applyFont="1" applyFill="1" applyBorder="1" applyAlignment="1" applyProtection="1">
      <alignment horizontal="center" vertical="center"/>
      <protection locked="0"/>
    </xf>
    <xf numFmtId="0" fontId="10" fillId="0" borderId="0" xfId="17" applyFont="1" applyFill="1" applyAlignment="1">
      <alignment horizontal="center" wrapText="1"/>
    </xf>
    <xf numFmtId="0" fontId="11" fillId="0" borderId="0" xfId="7" applyFont="1" applyAlignment="1"/>
    <xf numFmtId="0" fontId="5" fillId="0" borderId="0" xfId="17" applyFont="1" applyFill="1" applyAlignment="1">
      <alignment horizontal="center" wrapText="1"/>
    </xf>
    <xf numFmtId="0" fontId="2" fillId="0" borderId="0" xfId="7" applyAlignment="1"/>
    <xf numFmtId="0" fontId="2" fillId="0" borderId="5" xfId="7" applyBorder="1" applyAlignment="1">
      <alignment vertical="center"/>
    </xf>
    <xf numFmtId="0" fontId="14" fillId="2" borderId="2" xfId="7" applyFont="1" applyFill="1" applyBorder="1" applyAlignment="1">
      <alignment horizontal="center" vertical="center"/>
    </xf>
  </cellXfs>
  <cellStyles count="50">
    <cellStyle name="Comma 2" xfId="1"/>
    <cellStyle name="Comma 2 2" xfId="2"/>
    <cellStyle name="Comma 2 3" xfId="19"/>
    <cellStyle name="Comma 2 4" xfId="45"/>
    <cellStyle name="Comma 3" xfId="9"/>
    <cellStyle name="Comma 3 2" xfId="10"/>
    <cellStyle name="Comma 3 2 2" xfId="20"/>
    <cellStyle name="Comma 3 3" xfId="21"/>
    <cellStyle name="Comma 3 4" xfId="39"/>
    <cellStyle name="Comma 4" xfId="11"/>
    <cellStyle name="Comma 5" xfId="12"/>
    <cellStyle name="Comma 5 2" xfId="22"/>
    <cellStyle name="Comma 6" xfId="48"/>
    <cellStyle name="Currency 2" xfId="3"/>
    <cellStyle name="Currency 2 2" xfId="4"/>
    <cellStyle name="Currency 2 3" xfId="23"/>
    <cellStyle name="Currency 2 4" xfId="46"/>
    <cellStyle name="Currency 3" xfId="13"/>
    <cellStyle name="Currency 3 2" xfId="14"/>
    <cellStyle name="Currency 3 2 2" xfId="24"/>
    <cellStyle name="Currency 3 3" xfId="25"/>
    <cellStyle name="Currency 3 4" xfId="41"/>
    <cellStyle name="Currency 4" xfId="15"/>
    <cellStyle name="Currency 5" xfId="16"/>
    <cellStyle name="Currency 5 2" xfId="26"/>
    <cellStyle name="Normal" xfId="0" builtinId="0"/>
    <cellStyle name="Normal 2" xfId="5"/>
    <cellStyle name="Normal 2 2" xfId="17"/>
    <cellStyle name="Normal 2 3" xfId="36"/>
    <cellStyle name="Normal 2 4" xfId="42"/>
    <cellStyle name="Normal 3" xfId="6"/>
    <cellStyle name="Normal 3 2" xfId="27"/>
    <cellStyle name="Normal 3 3" xfId="44"/>
    <cellStyle name="Normal 4" xfId="7"/>
    <cellStyle name="Normal 4 2" xfId="43"/>
    <cellStyle name="Normal 5" xfId="18"/>
    <cellStyle name="Normal 5 2" xfId="40"/>
    <cellStyle name="Normal 6" xfId="28"/>
    <cellStyle name="Normal 7" xfId="29"/>
    <cellStyle name="Normal 8" xfId="30"/>
    <cellStyle name="Normal 9" xfId="38"/>
    <cellStyle name="Percent 2" xfId="8"/>
    <cellStyle name="Percent 2 2" xfId="31"/>
    <cellStyle name="Percent 2 3" xfId="47"/>
    <cellStyle name="Percent 3" xfId="32"/>
    <cellStyle name="Percent 3 2" xfId="33"/>
    <cellStyle name="Percent 3 3" xfId="37"/>
    <cellStyle name="Percent 4" xfId="34"/>
    <cellStyle name="Percent 5" xfId="49"/>
    <cellStyle name="STYLE1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topLeftCell="A50" zoomScale="85" zoomScaleNormal="85" workbookViewId="0">
      <selection sqref="A1:G81"/>
    </sheetView>
  </sheetViews>
  <sheetFormatPr defaultRowHeight="15" x14ac:dyDescent="0.25"/>
  <cols>
    <col min="1" max="1" width="50.7109375" style="1" customWidth="1"/>
    <col min="2" max="2" width="18.7109375" style="1" customWidth="1"/>
    <col min="3" max="3" width="18.7109375" style="21" customWidth="1"/>
    <col min="4" max="4" width="7.140625" style="20" customWidth="1"/>
    <col min="5" max="5" width="58.7109375" style="1" customWidth="1"/>
    <col min="6" max="6" width="19.28515625" style="1" customWidth="1"/>
    <col min="7" max="7" width="18.7109375" style="1" customWidth="1"/>
    <col min="8" max="16384" width="9.140625" style="1"/>
  </cols>
  <sheetData>
    <row r="1" spans="1:7" x14ac:dyDescent="0.25">
      <c r="C1" s="1"/>
      <c r="D1" s="2"/>
    </row>
    <row r="2" spans="1:7" ht="26.25" customHeight="1" x14ac:dyDescent="0.4">
      <c r="A2" s="31" t="s">
        <v>148</v>
      </c>
      <c r="B2" s="31"/>
      <c r="C2" s="31"/>
      <c r="D2" s="32"/>
      <c r="E2" s="32"/>
      <c r="F2" s="32"/>
      <c r="G2" s="32"/>
    </row>
    <row r="3" spans="1:7" ht="15" customHeight="1" x14ac:dyDescent="0.25">
      <c r="A3" s="33"/>
      <c r="B3" s="33"/>
      <c r="C3" s="33"/>
      <c r="D3" s="34"/>
      <c r="E3" s="34"/>
      <c r="F3" s="34"/>
      <c r="G3" s="34"/>
    </row>
    <row r="4" spans="1:7" ht="15" customHeight="1" x14ac:dyDescent="0.25">
      <c r="A4" s="27" t="s">
        <v>76</v>
      </c>
      <c r="B4" s="30" t="s">
        <v>147</v>
      </c>
      <c r="C4" s="36"/>
      <c r="D4" s="2"/>
      <c r="E4" s="27" t="s">
        <v>77</v>
      </c>
      <c r="F4" s="30" t="s">
        <v>147</v>
      </c>
      <c r="G4" s="36"/>
    </row>
    <row r="5" spans="1:7" ht="46.5" customHeight="1" x14ac:dyDescent="0.25">
      <c r="A5" s="35"/>
      <c r="B5" s="3" t="s">
        <v>78</v>
      </c>
      <c r="C5" s="4" t="s">
        <v>0</v>
      </c>
      <c r="D5" s="2"/>
      <c r="E5" s="35"/>
      <c r="F5" s="3" t="s">
        <v>78</v>
      </c>
      <c r="G5" s="4" t="s">
        <v>0</v>
      </c>
    </row>
    <row r="6" spans="1:7" ht="38.25" customHeight="1" x14ac:dyDescent="0.25">
      <c r="A6" s="5" t="s">
        <v>79</v>
      </c>
      <c r="B6" s="6"/>
      <c r="C6" s="7"/>
      <c r="D6" s="2"/>
      <c r="E6" s="5" t="s">
        <v>80</v>
      </c>
      <c r="F6" s="6"/>
      <c r="G6" s="8"/>
    </row>
    <row r="7" spans="1:7" x14ac:dyDescent="0.25">
      <c r="A7" s="9" t="s">
        <v>81</v>
      </c>
      <c r="B7" s="6" t="s">
        <v>83</v>
      </c>
      <c r="C7" s="7">
        <v>82</v>
      </c>
      <c r="D7" s="22"/>
      <c r="E7" s="10" t="s">
        <v>1</v>
      </c>
      <c r="F7" s="6" t="s">
        <v>83</v>
      </c>
      <c r="G7" s="7">
        <v>6425</v>
      </c>
    </row>
    <row r="8" spans="1:7" x14ac:dyDescent="0.25">
      <c r="A8" s="9" t="s">
        <v>84</v>
      </c>
      <c r="B8" s="6" t="s">
        <v>83</v>
      </c>
      <c r="C8" s="7">
        <v>467</v>
      </c>
      <c r="D8" s="22"/>
      <c r="E8" s="10" t="s">
        <v>2</v>
      </c>
      <c r="F8" s="6" t="s">
        <v>83</v>
      </c>
      <c r="G8" s="7">
        <v>188530</v>
      </c>
    </row>
    <row r="9" spans="1:7" x14ac:dyDescent="0.25">
      <c r="A9" s="5" t="s">
        <v>152</v>
      </c>
      <c r="B9" s="11" t="s">
        <v>82</v>
      </c>
      <c r="C9" s="12">
        <f>+C7*500+C8*1000</f>
        <v>508000</v>
      </c>
      <c r="D9" s="22"/>
      <c r="E9" s="10" t="s">
        <v>3</v>
      </c>
      <c r="F9" s="6" t="s">
        <v>83</v>
      </c>
      <c r="G9" s="7">
        <v>6420</v>
      </c>
    </row>
    <row r="10" spans="1:7" x14ac:dyDescent="0.25">
      <c r="A10" s="9" t="s">
        <v>23</v>
      </c>
      <c r="B10" s="6" t="s">
        <v>83</v>
      </c>
      <c r="C10" s="7">
        <v>2697</v>
      </c>
      <c r="D10" s="22"/>
      <c r="E10" s="10" t="s">
        <v>4</v>
      </c>
      <c r="F10" s="6" t="s">
        <v>83</v>
      </c>
      <c r="G10" s="7">
        <v>250750</v>
      </c>
    </row>
    <row r="11" spans="1:7" x14ac:dyDescent="0.25">
      <c r="A11" s="9" t="s">
        <v>24</v>
      </c>
      <c r="B11" s="6" t="s">
        <v>83</v>
      </c>
      <c r="C11" s="7">
        <v>1058</v>
      </c>
      <c r="D11" s="22"/>
      <c r="E11" s="10" t="s">
        <v>5</v>
      </c>
      <c r="F11" s="6" t="s">
        <v>83</v>
      </c>
      <c r="G11" s="7">
        <v>1480</v>
      </c>
    </row>
    <row r="12" spans="1:7" x14ac:dyDescent="0.25">
      <c r="A12" s="9" t="s">
        <v>25</v>
      </c>
      <c r="B12" s="6" t="s">
        <v>83</v>
      </c>
      <c r="C12" s="7">
        <v>2156</v>
      </c>
      <c r="D12" s="22"/>
      <c r="E12" s="10" t="s">
        <v>6</v>
      </c>
      <c r="F12" s="6" t="s">
        <v>83</v>
      </c>
      <c r="G12" s="7">
        <v>3005</v>
      </c>
    </row>
    <row r="13" spans="1:7" x14ac:dyDescent="0.25">
      <c r="A13" s="9" t="s">
        <v>26</v>
      </c>
      <c r="B13" s="6" t="s">
        <v>83</v>
      </c>
      <c r="C13" s="7">
        <v>379</v>
      </c>
      <c r="D13" s="22"/>
      <c r="E13" s="10" t="s">
        <v>7</v>
      </c>
      <c r="F13" s="6" t="s">
        <v>83</v>
      </c>
      <c r="G13" s="7">
        <v>2605</v>
      </c>
    </row>
    <row r="14" spans="1:7" x14ac:dyDescent="0.25">
      <c r="A14" s="5" t="s">
        <v>85</v>
      </c>
      <c r="B14" s="11" t="s">
        <v>86</v>
      </c>
      <c r="C14" s="12">
        <f>+C10*1+C11*2+C12*5+C13*8</f>
        <v>18625</v>
      </c>
      <c r="D14" s="22"/>
      <c r="E14" s="10" t="s">
        <v>8</v>
      </c>
      <c r="F14" s="6" t="s">
        <v>83</v>
      </c>
      <c r="G14" s="7">
        <v>88801</v>
      </c>
    </row>
    <row r="15" spans="1:7" x14ac:dyDescent="0.25">
      <c r="A15" s="9" t="s">
        <v>87</v>
      </c>
      <c r="B15" s="6" t="s">
        <v>83</v>
      </c>
      <c r="C15" s="7">
        <v>653</v>
      </c>
      <c r="D15" s="22"/>
      <c r="E15" s="10" t="s">
        <v>9</v>
      </c>
      <c r="F15" s="6" t="s">
        <v>83</v>
      </c>
      <c r="G15" s="7">
        <v>157790</v>
      </c>
    </row>
    <row r="16" spans="1:7" x14ac:dyDescent="0.25">
      <c r="A16" s="9" t="s">
        <v>88</v>
      </c>
      <c r="B16" s="6" t="s">
        <v>83</v>
      </c>
      <c r="C16" s="7">
        <v>1709</v>
      </c>
      <c r="D16" s="22"/>
      <c r="E16" s="10" t="s">
        <v>149</v>
      </c>
      <c r="F16" s="6" t="s">
        <v>83</v>
      </c>
      <c r="G16" s="7">
        <v>34630</v>
      </c>
    </row>
    <row r="17" spans="1:7" x14ac:dyDescent="0.25">
      <c r="A17" s="9" t="s">
        <v>89</v>
      </c>
      <c r="B17" s="6" t="s">
        <v>83</v>
      </c>
      <c r="C17" s="7">
        <v>250</v>
      </c>
      <c r="D17" s="22"/>
      <c r="E17" s="10" t="s">
        <v>150</v>
      </c>
      <c r="F17" s="6" t="s">
        <v>83</v>
      </c>
      <c r="G17" s="7">
        <v>16130</v>
      </c>
    </row>
    <row r="18" spans="1:7" x14ac:dyDescent="0.25">
      <c r="A18" s="5" t="s">
        <v>90</v>
      </c>
      <c r="B18" s="11" t="s">
        <v>82</v>
      </c>
      <c r="C18" s="12">
        <f>+C15*500+C16*1000+C17*2500</f>
        <v>2660500</v>
      </c>
      <c r="D18" s="22"/>
      <c r="E18" s="10" t="s">
        <v>151</v>
      </c>
      <c r="F18" s="6" t="s">
        <v>83</v>
      </c>
      <c r="G18" s="7">
        <v>30410</v>
      </c>
    </row>
    <row r="19" spans="1:7" x14ac:dyDescent="0.25">
      <c r="A19" s="9" t="s">
        <v>27</v>
      </c>
      <c r="B19" s="6" t="s">
        <v>82</v>
      </c>
      <c r="C19" s="7">
        <v>58600</v>
      </c>
      <c r="D19" s="22"/>
      <c r="E19" s="10" t="s">
        <v>10</v>
      </c>
      <c r="F19" s="6" t="s">
        <v>83</v>
      </c>
      <c r="G19" s="7">
        <v>11740</v>
      </c>
    </row>
    <row r="20" spans="1:7" x14ac:dyDescent="0.25">
      <c r="A20" s="5" t="s">
        <v>91</v>
      </c>
      <c r="B20" s="11" t="s">
        <v>82</v>
      </c>
      <c r="C20" s="12">
        <f>+C19</f>
        <v>58600</v>
      </c>
      <c r="D20" s="22"/>
      <c r="E20" s="10" t="s">
        <v>11</v>
      </c>
      <c r="F20" s="6" t="s">
        <v>83</v>
      </c>
      <c r="G20" s="7">
        <v>16980</v>
      </c>
    </row>
    <row r="21" spans="1:7" x14ac:dyDescent="0.25">
      <c r="A21" s="26" t="s">
        <v>153</v>
      </c>
      <c r="B21" s="6" t="s">
        <v>83</v>
      </c>
      <c r="C21" s="12">
        <v>6403</v>
      </c>
      <c r="D21" s="22"/>
      <c r="E21" s="10" t="s">
        <v>12</v>
      </c>
      <c r="F21" s="6" t="s">
        <v>83</v>
      </c>
      <c r="G21" s="7">
        <v>152</v>
      </c>
    </row>
    <row r="22" spans="1:7" x14ac:dyDescent="0.25">
      <c r="A22" s="5" t="s">
        <v>154</v>
      </c>
      <c r="B22" s="11" t="s">
        <v>82</v>
      </c>
      <c r="C22" s="12">
        <f>C21*500</f>
        <v>3201500</v>
      </c>
      <c r="D22" s="22"/>
      <c r="E22" s="10" t="s">
        <v>13</v>
      </c>
      <c r="F22" s="6" t="s">
        <v>83</v>
      </c>
      <c r="G22" s="7">
        <v>3522</v>
      </c>
    </row>
    <row r="23" spans="1:7" x14ac:dyDescent="0.25">
      <c r="A23" s="9" t="s">
        <v>28</v>
      </c>
      <c r="B23" s="6" t="s">
        <v>83</v>
      </c>
      <c r="C23" s="7">
        <v>116</v>
      </c>
      <c r="D23" s="22"/>
      <c r="E23" s="10" t="s">
        <v>92</v>
      </c>
      <c r="F23" s="6" t="s">
        <v>83</v>
      </c>
      <c r="G23" s="7">
        <v>20285</v>
      </c>
    </row>
    <row r="24" spans="1:7" x14ac:dyDescent="0.25">
      <c r="A24" s="5" t="s">
        <v>94</v>
      </c>
      <c r="B24" s="11" t="s">
        <v>82</v>
      </c>
      <c r="C24" s="12">
        <f>+C23*1500</f>
        <v>174000</v>
      </c>
      <c r="D24" s="22"/>
      <c r="E24" s="10" t="s">
        <v>93</v>
      </c>
      <c r="F24" s="6" t="s">
        <v>83</v>
      </c>
      <c r="G24" s="7">
        <v>97390</v>
      </c>
    </row>
    <row r="25" spans="1:7" x14ac:dyDescent="0.25">
      <c r="A25" s="9" t="s">
        <v>29</v>
      </c>
      <c r="B25" s="6" t="s">
        <v>83</v>
      </c>
      <c r="C25" s="7">
        <v>408</v>
      </c>
      <c r="D25" s="22"/>
      <c r="E25" s="10" t="s">
        <v>14</v>
      </c>
      <c r="F25" s="6" t="s">
        <v>83</v>
      </c>
      <c r="G25" s="7">
        <v>2615</v>
      </c>
    </row>
    <row r="26" spans="1:7" x14ac:dyDescent="0.25">
      <c r="A26" s="9" t="s">
        <v>30</v>
      </c>
      <c r="B26" s="6" t="s">
        <v>83</v>
      </c>
      <c r="C26" s="7">
        <v>2364</v>
      </c>
      <c r="D26" s="22"/>
      <c r="E26" s="10" t="s">
        <v>15</v>
      </c>
      <c r="F26" s="6" t="s">
        <v>83</v>
      </c>
      <c r="G26" s="7">
        <v>23</v>
      </c>
    </row>
    <row r="27" spans="1:7" x14ac:dyDescent="0.25">
      <c r="A27" s="9" t="s">
        <v>31</v>
      </c>
      <c r="B27" s="6" t="s">
        <v>83</v>
      </c>
      <c r="C27" s="7">
        <v>2985</v>
      </c>
      <c r="D27" s="22"/>
      <c r="E27" s="10" t="s">
        <v>16</v>
      </c>
      <c r="F27" s="6" t="s">
        <v>83</v>
      </c>
      <c r="G27" s="7">
        <v>1360</v>
      </c>
    </row>
    <row r="28" spans="1:7" x14ac:dyDescent="0.25">
      <c r="A28" s="9" t="s">
        <v>32</v>
      </c>
      <c r="B28" s="6" t="s">
        <v>83</v>
      </c>
      <c r="C28" s="7">
        <v>7515</v>
      </c>
      <c r="D28" s="22"/>
      <c r="E28" s="10" t="s">
        <v>17</v>
      </c>
      <c r="F28" s="6" t="s">
        <v>83</v>
      </c>
      <c r="G28" s="7">
        <v>860</v>
      </c>
    </row>
    <row r="29" spans="1:7" x14ac:dyDescent="0.25">
      <c r="A29" s="9" t="s">
        <v>33</v>
      </c>
      <c r="B29" s="6" t="s">
        <v>83</v>
      </c>
      <c r="C29" s="7">
        <v>2671</v>
      </c>
      <c r="D29" s="22"/>
      <c r="E29" s="10" t="s">
        <v>18</v>
      </c>
      <c r="F29" s="6" t="s">
        <v>83</v>
      </c>
      <c r="G29" s="7">
        <v>3840</v>
      </c>
    </row>
    <row r="30" spans="1:7" x14ac:dyDescent="0.25">
      <c r="A30" s="13" t="s">
        <v>95</v>
      </c>
      <c r="B30" s="11" t="s">
        <v>82</v>
      </c>
      <c r="C30" s="12">
        <f>+C25*250+C26*500+C27*1000+C28*2000+C29*3000</f>
        <v>27312000</v>
      </c>
      <c r="D30" s="22"/>
      <c r="E30" s="24" t="s">
        <v>19</v>
      </c>
      <c r="F30" s="6" t="s">
        <v>83</v>
      </c>
      <c r="G30" s="7">
        <v>18460</v>
      </c>
    </row>
    <row r="31" spans="1:7" x14ac:dyDescent="0.25">
      <c r="A31" s="9" t="s">
        <v>96</v>
      </c>
      <c r="B31" s="6" t="s">
        <v>83</v>
      </c>
      <c r="C31" s="7">
        <v>0</v>
      </c>
      <c r="D31" s="22"/>
      <c r="E31" s="10" t="s">
        <v>20</v>
      </c>
      <c r="F31" s="6" t="s">
        <v>83</v>
      </c>
      <c r="G31" s="7">
        <v>739</v>
      </c>
    </row>
    <row r="32" spans="1:7" x14ac:dyDescent="0.25">
      <c r="A32" s="9" t="s">
        <v>97</v>
      </c>
      <c r="B32" s="6" t="s">
        <v>83</v>
      </c>
      <c r="C32" s="7">
        <v>0</v>
      </c>
      <c r="D32" s="22"/>
      <c r="E32" s="10" t="s">
        <v>21</v>
      </c>
      <c r="F32" s="6" t="s">
        <v>83</v>
      </c>
      <c r="G32" s="7">
        <v>56679</v>
      </c>
    </row>
    <row r="33" spans="1:7" x14ac:dyDescent="0.25">
      <c r="A33" s="9" t="s">
        <v>98</v>
      </c>
      <c r="B33" s="6" t="s">
        <v>83</v>
      </c>
      <c r="C33" s="7">
        <v>21</v>
      </c>
      <c r="D33" s="22"/>
      <c r="E33" s="10" t="s">
        <v>22</v>
      </c>
      <c r="F33" s="6" t="s">
        <v>83</v>
      </c>
      <c r="G33" s="7">
        <v>1495</v>
      </c>
    </row>
    <row r="34" spans="1:7" x14ac:dyDescent="0.25">
      <c r="A34" s="9" t="s">
        <v>99</v>
      </c>
      <c r="B34" s="6" t="s">
        <v>83</v>
      </c>
      <c r="C34" s="7">
        <v>429</v>
      </c>
      <c r="D34" s="22"/>
      <c r="E34" s="2"/>
      <c r="F34" s="2"/>
      <c r="G34" s="2"/>
    </row>
    <row r="35" spans="1:7" x14ac:dyDescent="0.25">
      <c r="A35" s="9" t="s">
        <v>100</v>
      </c>
      <c r="B35" s="6" t="s">
        <v>83</v>
      </c>
      <c r="C35" s="7">
        <v>33</v>
      </c>
      <c r="D35" s="22"/>
    </row>
    <row r="36" spans="1:7" x14ac:dyDescent="0.25">
      <c r="A36" s="13" t="s">
        <v>101</v>
      </c>
      <c r="B36" s="11" t="s">
        <v>82</v>
      </c>
      <c r="C36" s="12">
        <f>+C31*250+C32*500+C33*1000+C34*2000+C35*3000</f>
        <v>978000</v>
      </c>
      <c r="D36" s="22"/>
      <c r="E36" s="27" t="s">
        <v>102</v>
      </c>
      <c r="F36" s="30" t="s">
        <v>147</v>
      </c>
      <c r="G36" s="30"/>
    </row>
    <row r="37" spans="1:7" ht="15" customHeight="1" x14ac:dyDescent="0.25">
      <c r="A37" s="5" t="s">
        <v>103</v>
      </c>
      <c r="B37" s="11" t="s">
        <v>82</v>
      </c>
      <c r="C37" s="12">
        <f>+C30+C36</f>
        <v>28290000</v>
      </c>
      <c r="D37" s="22"/>
      <c r="E37" s="28"/>
      <c r="F37" s="30"/>
      <c r="G37" s="30"/>
    </row>
    <row r="38" spans="1:7" ht="15" customHeight="1" x14ac:dyDescent="0.25">
      <c r="A38" s="9"/>
      <c r="B38" s="6"/>
      <c r="C38" s="7"/>
      <c r="D38" s="22"/>
      <c r="E38" s="29"/>
      <c r="F38" s="30"/>
      <c r="G38" s="30"/>
    </row>
    <row r="39" spans="1:7" ht="15" customHeight="1" x14ac:dyDescent="0.25">
      <c r="A39" s="9" t="s">
        <v>104</v>
      </c>
      <c r="B39" s="6" t="s">
        <v>83</v>
      </c>
      <c r="C39" s="7">
        <v>6498</v>
      </c>
      <c r="D39" s="22"/>
      <c r="E39" s="14"/>
      <c r="F39" s="15" t="s">
        <v>105</v>
      </c>
      <c r="G39" s="4" t="s">
        <v>0</v>
      </c>
    </row>
    <row r="40" spans="1:7" s="16" customFormat="1" ht="15.75" customHeight="1" x14ac:dyDescent="0.25">
      <c r="A40" s="9" t="s">
        <v>106</v>
      </c>
      <c r="B40" s="6" t="s">
        <v>83</v>
      </c>
      <c r="C40" s="7">
        <v>11632</v>
      </c>
      <c r="D40" s="22"/>
      <c r="E40" s="17" t="s">
        <v>107</v>
      </c>
      <c r="F40" s="6"/>
      <c r="G40" s="7"/>
    </row>
    <row r="41" spans="1:7" ht="15" customHeight="1" x14ac:dyDescent="0.25">
      <c r="A41" s="9" t="s">
        <v>108</v>
      </c>
      <c r="B41" s="6" t="s">
        <v>83</v>
      </c>
      <c r="C41" s="7">
        <v>13087</v>
      </c>
      <c r="D41" s="22"/>
      <c r="E41" s="18" t="s">
        <v>58</v>
      </c>
      <c r="F41" s="6" t="s">
        <v>109</v>
      </c>
      <c r="G41" s="7">
        <v>627513</v>
      </c>
    </row>
    <row r="42" spans="1:7" ht="15" customHeight="1" x14ac:dyDescent="0.25">
      <c r="A42" s="9" t="s">
        <v>110</v>
      </c>
      <c r="B42" s="6" t="s">
        <v>83</v>
      </c>
      <c r="C42" s="7">
        <v>6712</v>
      </c>
      <c r="D42" s="22"/>
      <c r="E42" s="18" t="s">
        <v>59</v>
      </c>
      <c r="F42" s="6" t="s">
        <v>111</v>
      </c>
      <c r="G42" s="7">
        <v>1325.25</v>
      </c>
    </row>
    <row r="43" spans="1:7" ht="15" customHeight="1" x14ac:dyDescent="0.25">
      <c r="A43" s="9" t="s">
        <v>112</v>
      </c>
      <c r="B43" s="6" t="s">
        <v>83</v>
      </c>
      <c r="C43" s="7">
        <v>13471</v>
      </c>
      <c r="D43" s="22"/>
      <c r="E43" s="18" t="s">
        <v>60</v>
      </c>
      <c r="F43" s="6" t="s">
        <v>113</v>
      </c>
      <c r="G43" s="7">
        <v>8055</v>
      </c>
    </row>
    <row r="44" spans="1:7" x14ac:dyDescent="0.25">
      <c r="A44" s="9" t="s">
        <v>114</v>
      </c>
      <c r="B44" s="6" t="s">
        <v>83</v>
      </c>
      <c r="C44" s="7">
        <v>6608</v>
      </c>
      <c r="D44" s="22"/>
      <c r="E44" s="19" t="s">
        <v>115</v>
      </c>
      <c r="F44" s="6"/>
      <c r="G44" s="7"/>
    </row>
    <row r="45" spans="1:7" s="16" customFormat="1" ht="15" customHeight="1" x14ac:dyDescent="0.25">
      <c r="A45" s="13" t="s">
        <v>116</v>
      </c>
      <c r="B45" s="11" t="s">
        <v>82</v>
      </c>
      <c r="C45" s="12">
        <f>+C39*250+C40*500+C41*1000+C42*1500+C43*2000+C44*3000</f>
        <v>77361500</v>
      </c>
      <c r="D45" s="22"/>
      <c r="E45" s="18" t="s">
        <v>61</v>
      </c>
      <c r="F45" s="6" t="s">
        <v>117</v>
      </c>
      <c r="G45" s="7">
        <v>84492</v>
      </c>
    </row>
    <row r="46" spans="1:7" x14ac:dyDescent="0.25">
      <c r="A46" s="9" t="s">
        <v>34</v>
      </c>
      <c r="B46" s="6" t="s">
        <v>83</v>
      </c>
      <c r="C46" s="7">
        <v>4568</v>
      </c>
      <c r="D46" s="22"/>
      <c r="E46" s="18" t="s">
        <v>62</v>
      </c>
      <c r="F46" s="6" t="s">
        <v>118</v>
      </c>
      <c r="G46" s="7">
        <v>46093</v>
      </c>
    </row>
    <row r="47" spans="1:7" x14ac:dyDescent="0.25">
      <c r="A47" s="9" t="s">
        <v>35</v>
      </c>
      <c r="B47" s="6" t="s">
        <v>83</v>
      </c>
      <c r="C47" s="7">
        <v>12521</v>
      </c>
      <c r="D47" s="22"/>
      <c r="E47" s="18" t="s">
        <v>63</v>
      </c>
      <c r="F47" s="6" t="s">
        <v>119</v>
      </c>
      <c r="G47" s="7">
        <v>309.25</v>
      </c>
    </row>
    <row r="48" spans="1:7" x14ac:dyDescent="0.25">
      <c r="A48" s="9" t="s">
        <v>36</v>
      </c>
      <c r="B48" s="6" t="s">
        <v>83</v>
      </c>
      <c r="C48" s="7">
        <v>11612</v>
      </c>
      <c r="D48" s="22"/>
      <c r="E48" s="19" t="s">
        <v>120</v>
      </c>
      <c r="F48" s="6"/>
      <c r="G48" s="7"/>
    </row>
    <row r="49" spans="1:7" x14ac:dyDescent="0.25">
      <c r="A49" s="9" t="s">
        <v>37</v>
      </c>
      <c r="B49" s="6" t="s">
        <v>83</v>
      </c>
      <c r="C49" s="7">
        <v>18803</v>
      </c>
      <c r="D49" s="22"/>
      <c r="E49" s="18" t="s">
        <v>64</v>
      </c>
      <c r="F49" s="6" t="s">
        <v>121</v>
      </c>
      <c r="G49" s="7">
        <v>72637</v>
      </c>
    </row>
    <row r="50" spans="1:7" x14ac:dyDescent="0.25">
      <c r="A50" s="9" t="s">
        <v>122</v>
      </c>
      <c r="B50" s="6" t="s">
        <v>83</v>
      </c>
      <c r="C50" s="7">
        <v>6061</v>
      </c>
      <c r="D50" s="22"/>
      <c r="E50" s="18" t="s">
        <v>65</v>
      </c>
      <c r="F50" s="6" t="s">
        <v>123</v>
      </c>
      <c r="G50" s="7">
        <v>405</v>
      </c>
    </row>
    <row r="51" spans="1:7" x14ac:dyDescent="0.25">
      <c r="A51" s="13" t="s">
        <v>124</v>
      </c>
      <c r="B51" s="11" t="s">
        <v>82</v>
      </c>
      <c r="C51" s="12">
        <f>+C46*250+C47*500+C48*1000+C49*2000+C50*3000</f>
        <v>74803500</v>
      </c>
      <c r="D51" s="22"/>
      <c r="E51" s="18" t="s">
        <v>66</v>
      </c>
      <c r="F51" s="6" t="s">
        <v>125</v>
      </c>
      <c r="G51" s="7">
        <v>31299</v>
      </c>
    </row>
    <row r="52" spans="1:7" x14ac:dyDescent="0.25">
      <c r="A52" s="13" t="s">
        <v>132</v>
      </c>
      <c r="B52" s="11" t="s">
        <v>82</v>
      </c>
      <c r="C52" s="12">
        <f>C51+C45</f>
        <v>152165000</v>
      </c>
      <c r="D52" s="22"/>
      <c r="E52" s="19" t="s">
        <v>126</v>
      </c>
      <c r="F52" s="6"/>
      <c r="G52" s="7"/>
    </row>
    <row r="53" spans="1:7" x14ac:dyDescent="0.25">
      <c r="A53" s="9"/>
      <c r="B53" s="6"/>
      <c r="C53" s="7"/>
      <c r="D53" s="22"/>
      <c r="E53" s="18" t="s">
        <v>67</v>
      </c>
      <c r="F53" s="6" t="s">
        <v>127</v>
      </c>
      <c r="G53" s="7">
        <v>58211</v>
      </c>
    </row>
    <row r="54" spans="1:7" x14ac:dyDescent="0.25">
      <c r="A54" s="9" t="s">
        <v>145</v>
      </c>
      <c r="B54" s="6" t="s">
        <v>83</v>
      </c>
      <c r="C54" s="7">
        <v>546</v>
      </c>
      <c r="D54" s="22"/>
      <c r="E54" s="18" t="s">
        <v>68</v>
      </c>
      <c r="F54" s="6" t="s">
        <v>128</v>
      </c>
      <c r="G54" s="7">
        <v>30938</v>
      </c>
    </row>
    <row r="55" spans="1:7" x14ac:dyDescent="0.25">
      <c r="A55" s="9" t="s">
        <v>146</v>
      </c>
      <c r="B55" s="6" t="s">
        <v>83</v>
      </c>
      <c r="C55" s="7">
        <v>41</v>
      </c>
      <c r="D55" s="22"/>
      <c r="E55" s="19" t="s">
        <v>129</v>
      </c>
      <c r="F55" s="6"/>
      <c r="G55" s="7"/>
    </row>
    <row r="56" spans="1:7" x14ac:dyDescent="0.25">
      <c r="A56" s="13" t="s">
        <v>136</v>
      </c>
      <c r="B56" s="11" t="s">
        <v>82</v>
      </c>
      <c r="C56" s="12">
        <f>+C54*250+C55*1250</f>
        <v>187750</v>
      </c>
      <c r="D56" s="22"/>
      <c r="E56" s="18" t="s">
        <v>69</v>
      </c>
      <c r="F56" s="6" t="s">
        <v>130</v>
      </c>
      <c r="G56" s="7">
        <v>6601</v>
      </c>
    </row>
    <row r="57" spans="1:7" x14ac:dyDescent="0.25">
      <c r="A57" s="9"/>
      <c r="B57" s="6"/>
      <c r="C57" s="7"/>
      <c r="D57" s="22"/>
      <c r="E57" s="18" t="s">
        <v>70</v>
      </c>
      <c r="F57" s="6" t="s">
        <v>131</v>
      </c>
      <c r="G57" s="7">
        <v>92</v>
      </c>
    </row>
    <row r="58" spans="1:7" x14ac:dyDescent="0.25">
      <c r="A58" s="25" t="s">
        <v>38</v>
      </c>
      <c r="B58" s="6" t="s">
        <v>83</v>
      </c>
      <c r="C58" s="7">
        <v>491</v>
      </c>
      <c r="D58" s="22"/>
      <c r="E58" s="19" t="s">
        <v>133</v>
      </c>
      <c r="F58" s="6"/>
      <c r="G58" s="7"/>
    </row>
    <row r="59" spans="1:7" x14ac:dyDescent="0.25">
      <c r="A59" s="13" t="s">
        <v>39</v>
      </c>
      <c r="B59" s="11" t="s">
        <v>139</v>
      </c>
      <c r="C59" s="12">
        <f>+C58</f>
        <v>491</v>
      </c>
      <c r="D59" s="22"/>
      <c r="E59" s="18" t="s">
        <v>71</v>
      </c>
      <c r="F59" s="6" t="s">
        <v>134</v>
      </c>
      <c r="G59" s="7">
        <v>337</v>
      </c>
    </row>
    <row r="60" spans="1:7" x14ac:dyDescent="0.25">
      <c r="A60" s="9"/>
      <c r="B60" s="6"/>
      <c r="C60" s="7"/>
      <c r="D60" s="22"/>
      <c r="E60" s="18" t="s">
        <v>72</v>
      </c>
      <c r="F60" s="6" t="s">
        <v>134</v>
      </c>
      <c r="G60" s="7">
        <v>0</v>
      </c>
    </row>
    <row r="61" spans="1:7" x14ac:dyDescent="0.25">
      <c r="A61" s="9" t="s">
        <v>40</v>
      </c>
      <c r="B61" s="6" t="s">
        <v>83</v>
      </c>
      <c r="C61" s="7">
        <v>1585</v>
      </c>
      <c r="D61" s="22"/>
      <c r="E61" s="18" t="s">
        <v>73</v>
      </c>
      <c r="F61" s="6" t="s">
        <v>135</v>
      </c>
      <c r="G61" s="7">
        <v>7051</v>
      </c>
    </row>
    <row r="62" spans="1:7" x14ac:dyDescent="0.25">
      <c r="A62" s="9" t="s">
        <v>41</v>
      </c>
      <c r="B62" s="6" t="s">
        <v>83</v>
      </c>
      <c r="C62" s="7">
        <v>2260</v>
      </c>
      <c r="D62" s="22"/>
      <c r="E62" s="18" t="s">
        <v>74</v>
      </c>
      <c r="F62" s="6" t="s">
        <v>137</v>
      </c>
      <c r="G62" s="7">
        <v>307</v>
      </c>
    </row>
    <row r="63" spans="1:7" x14ac:dyDescent="0.25">
      <c r="A63" s="9" t="s">
        <v>42</v>
      </c>
      <c r="B63" s="6" t="s">
        <v>83</v>
      </c>
      <c r="C63" s="7">
        <v>3960</v>
      </c>
      <c r="D63" s="22"/>
      <c r="E63" s="18" t="s">
        <v>75</v>
      </c>
      <c r="F63" s="6" t="s">
        <v>138</v>
      </c>
      <c r="G63" s="7">
        <v>637094</v>
      </c>
    </row>
    <row r="64" spans="1:7" x14ac:dyDescent="0.25">
      <c r="A64" s="9" t="s">
        <v>43</v>
      </c>
      <c r="B64" s="6" t="s">
        <v>83</v>
      </c>
      <c r="C64" s="7">
        <v>4570</v>
      </c>
      <c r="D64" s="22"/>
    </row>
    <row r="65" spans="1:5" x14ac:dyDescent="0.25">
      <c r="A65" s="9" t="s">
        <v>44</v>
      </c>
      <c r="B65" s="6" t="s">
        <v>83</v>
      </c>
      <c r="C65" s="7">
        <v>10680</v>
      </c>
      <c r="D65" s="22"/>
      <c r="E65" s="16" t="s">
        <v>140</v>
      </c>
    </row>
    <row r="66" spans="1:5" x14ac:dyDescent="0.25">
      <c r="A66" s="9" t="s">
        <v>45</v>
      </c>
      <c r="B66" s="6" t="s">
        <v>83</v>
      </c>
      <c r="C66" s="7">
        <v>5600</v>
      </c>
      <c r="D66" s="22"/>
      <c r="E66" s="16" t="s">
        <v>141</v>
      </c>
    </row>
    <row r="67" spans="1:5" x14ac:dyDescent="0.25">
      <c r="A67" s="9" t="s">
        <v>46</v>
      </c>
      <c r="B67" s="6" t="s">
        <v>83</v>
      </c>
      <c r="C67" s="7">
        <v>7760</v>
      </c>
      <c r="D67" s="22"/>
      <c r="E67" s="16" t="s">
        <v>155</v>
      </c>
    </row>
    <row r="68" spans="1:5" x14ac:dyDescent="0.25">
      <c r="A68" s="9" t="s">
        <v>47</v>
      </c>
      <c r="B68" s="6" t="s">
        <v>83</v>
      </c>
      <c r="C68" s="7">
        <v>20780</v>
      </c>
      <c r="D68" s="22"/>
      <c r="E68" s="23" t="s">
        <v>142</v>
      </c>
    </row>
    <row r="69" spans="1:5" x14ac:dyDescent="0.25">
      <c r="A69" s="5" t="s">
        <v>144</v>
      </c>
      <c r="B69" s="11" t="s">
        <v>139</v>
      </c>
      <c r="C69" s="12">
        <f>+C61*0.5+C62*2.5+C63*5+C64*10+C65*20+C66*5+C67*10+C68*20</f>
        <v>806742.5</v>
      </c>
      <c r="D69" s="22"/>
    </row>
    <row r="70" spans="1:5" x14ac:dyDescent="0.25">
      <c r="A70" s="9" t="s">
        <v>48</v>
      </c>
      <c r="B70" s="6" t="s">
        <v>83</v>
      </c>
      <c r="C70" s="7">
        <v>18310</v>
      </c>
      <c r="D70" s="22"/>
    </row>
    <row r="71" spans="1:5" x14ac:dyDescent="0.25">
      <c r="A71" s="9" t="s">
        <v>49</v>
      </c>
      <c r="B71" s="6" t="s">
        <v>83</v>
      </c>
      <c r="C71" s="7">
        <v>21560</v>
      </c>
      <c r="D71" s="22"/>
    </row>
    <row r="72" spans="1:5" x14ac:dyDescent="0.25">
      <c r="A72" s="9" t="s">
        <v>50</v>
      </c>
      <c r="B72" s="6" t="s">
        <v>83</v>
      </c>
      <c r="C72" s="7">
        <v>30200</v>
      </c>
      <c r="D72" s="22"/>
    </row>
    <row r="73" spans="1:5" x14ac:dyDescent="0.25">
      <c r="A73" s="9" t="s">
        <v>51</v>
      </c>
      <c r="B73" s="6" t="s">
        <v>83</v>
      </c>
      <c r="C73" s="7">
        <v>16475</v>
      </c>
      <c r="D73" s="22"/>
    </row>
    <row r="74" spans="1:5" x14ac:dyDescent="0.25">
      <c r="A74" s="5" t="s">
        <v>52</v>
      </c>
      <c r="B74" s="11" t="s">
        <v>139</v>
      </c>
      <c r="C74" s="12">
        <f>+C70*5+C71*10+C72*20+C73*40</f>
        <v>1570150</v>
      </c>
      <c r="D74" s="22"/>
    </row>
    <row r="75" spans="1:5" x14ac:dyDescent="0.25">
      <c r="A75" s="9" t="s">
        <v>53</v>
      </c>
      <c r="B75" s="6" t="s">
        <v>83</v>
      </c>
      <c r="C75" s="7">
        <v>3606</v>
      </c>
      <c r="D75" s="22"/>
    </row>
    <row r="76" spans="1:5" x14ac:dyDescent="0.25">
      <c r="A76" s="9" t="s">
        <v>54</v>
      </c>
      <c r="B76" s="6" t="s">
        <v>83</v>
      </c>
      <c r="C76" s="7">
        <v>5620</v>
      </c>
      <c r="D76" s="22"/>
    </row>
    <row r="77" spans="1:5" x14ac:dyDescent="0.25">
      <c r="A77" s="9" t="s">
        <v>55</v>
      </c>
      <c r="B77" s="6" t="s">
        <v>83</v>
      </c>
      <c r="C77" s="7">
        <v>11799</v>
      </c>
      <c r="D77" s="22"/>
    </row>
    <row r="78" spans="1:5" x14ac:dyDescent="0.25">
      <c r="A78" s="9" t="s">
        <v>56</v>
      </c>
      <c r="B78" s="6" t="s">
        <v>83</v>
      </c>
      <c r="C78" s="7">
        <v>1800</v>
      </c>
      <c r="D78" s="22"/>
    </row>
    <row r="79" spans="1:5" x14ac:dyDescent="0.25">
      <c r="A79" s="5" t="s">
        <v>57</v>
      </c>
      <c r="B79" s="11" t="s">
        <v>139</v>
      </c>
      <c r="C79" s="12">
        <f>+C75+C76*2+C77*4+C78*10</f>
        <v>80042</v>
      </c>
      <c r="D79" s="22"/>
    </row>
    <row r="80" spans="1:5" x14ac:dyDescent="0.25">
      <c r="A80" s="5" t="s">
        <v>143</v>
      </c>
      <c r="B80" s="11" t="s">
        <v>139</v>
      </c>
      <c r="C80" s="12">
        <f>+C69+C74+C79</f>
        <v>2456934.5</v>
      </c>
      <c r="D80" s="22"/>
    </row>
    <row r="81" spans="1:3" x14ac:dyDescent="0.25">
      <c r="A81" s="16"/>
    </row>
    <row r="82" spans="1:3" x14ac:dyDescent="0.25">
      <c r="A82" s="16"/>
    </row>
    <row r="86" spans="1:3" x14ac:dyDescent="0.25">
      <c r="C86" s="1"/>
    </row>
  </sheetData>
  <mergeCells count="8">
    <mergeCell ref="E36:E38"/>
    <mergeCell ref="F36:G38"/>
    <mergeCell ref="A2:G2"/>
    <mergeCell ref="A3:G3"/>
    <mergeCell ref="A4:A5"/>
    <mergeCell ref="B4:C4"/>
    <mergeCell ref="E4:E5"/>
    <mergeCell ref="F4:G4"/>
  </mergeCells>
  <pageMargins left="0.7" right="0.7" top="0.75" bottom="0.75" header="0.3" footer="0.3"/>
  <pageSetup paperSize="8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2016-17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2018-07-16T03:20:49Z</dcterms:created>
  <dcterms:modified xsi:type="dcterms:W3CDTF">2019-06-17T22:42:09Z</dcterms:modified>
</cp:coreProperties>
</file>